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132" windowWidth="19140" windowHeight="8472"/>
  </bookViews>
  <sheets>
    <sheet name="Calcul US" sheetId="1" r:id="rId1"/>
    <sheet name="Calcul UK" sheetId="2" r:id="rId2"/>
    <sheet name="Calcul FR" sheetId="3" r:id="rId3"/>
  </sheets>
  <calcPr calcId="144525"/>
</workbook>
</file>

<file path=xl/calcChain.xml><?xml version="1.0" encoding="utf-8"?>
<calcChain xmlns="http://schemas.openxmlformats.org/spreadsheetml/2006/main">
  <c r="F16" i="3" l="1"/>
  <c r="J16" i="3" s="1"/>
  <c r="D16" i="3"/>
  <c r="F15" i="3"/>
  <c r="J15" i="3" s="1"/>
  <c r="F8" i="2"/>
  <c r="F9" i="2"/>
  <c r="I16" i="3" l="1"/>
  <c r="L15" i="3"/>
  <c r="K15" i="3"/>
  <c r="L16" i="3"/>
  <c r="K16" i="3"/>
  <c r="I15" i="3"/>
  <c r="F9" i="3"/>
  <c r="F8" i="3"/>
  <c r="F23" i="2"/>
  <c r="D23" i="2"/>
  <c r="F22" i="2"/>
  <c r="F16" i="2"/>
  <c r="D16" i="2"/>
  <c r="F15" i="2"/>
  <c r="D9" i="2"/>
  <c r="F30" i="1"/>
  <c r="D30" i="1"/>
  <c r="F29" i="1"/>
  <c r="F23" i="1"/>
  <c r="I23" i="1" s="1"/>
  <c r="D23" i="1"/>
  <c r="F22" i="1"/>
  <c r="F16" i="1"/>
  <c r="D16" i="1"/>
  <c r="F15" i="1"/>
  <c r="I15" i="1" s="1"/>
  <c r="F9" i="1"/>
  <c r="I9" i="1" s="1"/>
  <c r="F8" i="1"/>
  <c r="D9" i="1"/>
  <c r="M16" i="3" l="1"/>
  <c r="M15" i="3"/>
  <c r="J8" i="1"/>
  <c r="L8" i="1" s="1"/>
  <c r="I8" i="1"/>
  <c r="J16" i="1"/>
  <c r="I16" i="1"/>
  <c r="J29" i="1"/>
  <c r="K29" i="1" s="1"/>
  <c r="I29" i="1"/>
  <c r="J30" i="1"/>
  <c r="K30" i="1" s="1"/>
  <c r="I30" i="1"/>
  <c r="J22" i="1"/>
  <c r="K22" i="1" s="1"/>
  <c r="I22" i="1"/>
  <c r="J8" i="3"/>
  <c r="I8" i="3"/>
  <c r="J9" i="3"/>
  <c r="I9" i="3"/>
  <c r="J23" i="2"/>
  <c r="I23" i="2"/>
  <c r="J22" i="2"/>
  <c r="I22" i="2"/>
  <c r="J15" i="2"/>
  <c r="I15" i="2"/>
  <c r="J16" i="2"/>
  <c r="I16" i="2"/>
  <c r="I9" i="2"/>
  <c r="J9" i="2"/>
  <c r="I8" i="2"/>
  <c r="J8" i="2"/>
  <c r="L30" i="1"/>
  <c r="M30" i="1" s="1"/>
  <c r="K16" i="1"/>
  <c r="L16" i="1"/>
  <c r="J23" i="1"/>
  <c r="J15" i="1"/>
  <c r="J9" i="1"/>
  <c r="L9" i="1" s="1"/>
  <c r="K8" i="1" l="1"/>
  <c r="M8" i="1" s="1"/>
  <c r="L22" i="1"/>
  <c r="M22" i="1" s="1"/>
  <c r="L29" i="1"/>
  <c r="M29" i="1" s="1"/>
  <c r="L9" i="3"/>
  <c r="K9" i="3"/>
  <c r="L8" i="3"/>
  <c r="K8" i="3"/>
  <c r="L22" i="2"/>
  <c r="K22" i="2"/>
  <c r="M22" i="2" s="1"/>
  <c r="L23" i="2"/>
  <c r="K23" i="2"/>
  <c r="M23" i="2" s="1"/>
  <c r="L16" i="2"/>
  <c r="K16" i="2"/>
  <c r="K15" i="2"/>
  <c r="L15" i="2"/>
  <c r="M15" i="2" s="1"/>
  <c r="K8" i="2"/>
  <c r="L8" i="2"/>
  <c r="L9" i="2"/>
  <c r="K9" i="2"/>
  <c r="K23" i="1"/>
  <c r="L23" i="1"/>
  <c r="K15" i="1"/>
  <c r="L15" i="1"/>
  <c r="K9" i="1"/>
  <c r="M9" i="1" s="1"/>
  <c r="M16" i="1"/>
  <c r="M9" i="3" l="1"/>
  <c r="M8" i="3"/>
  <c r="M23" i="1"/>
  <c r="M8" i="2"/>
  <c r="M16" i="2"/>
  <c r="M9" i="2"/>
  <c r="M15" i="1"/>
</calcChain>
</file>

<file path=xl/sharedStrings.xml><?xml version="1.0" encoding="utf-8"?>
<sst xmlns="http://schemas.openxmlformats.org/spreadsheetml/2006/main" count="174" uniqueCount="27">
  <si>
    <t>Calcul des couts</t>
  </si>
  <si>
    <t>PayPal Fee</t>
  </si>
  <si>
    <t>Net Profit</t>
  </si>
  <si>
    <t>Country</t>
  </si>
  <si>
    <t>US</t>
  </si>
  <si>
    <t>Type of Listing</t>
  </si>
  <si>
    <t>Fixed Price</t>
  </si>
  <si>
    <t>Charged Shipping</t>
  </si>
  <si>
    <t>100% Success</t>
  </si>
  <si>
    <t>eBay Final Fee</t>
  </si>
  <si>
    <t>Category</t>
  </si>
  <si>
    <t>Electronique</t>
  </si>
  <si>
    <t>Clothes</t>
  </si>
  <si>
    <t>Books DVD</t>
  </si>
  <si>
    <t>Others</t>
  </si>
  <si>
    <t>UK</t>
  </si>
  <si>
    <t>Technologie</t>
  </si>
  <si>
    <t>Media</t>
  </si>
  <si>
    <t>Success Rate</t>
  </si>
  <si>
    <t>Buying Price</t>
  </si>
  <si>
    <t>Nb of Listing</t>
  </si>
  <si>
    <t>Shipping Fee</t>
  </si>
  <si>
    <t>Total Cost</t>
  </si>
  <si>
    <t>Mark Up</t>
  </si>
  <si>
    <t>Selling Price 
No Shipping</t>
  </si>
  <si>
    <t>Selling Price
+ Shipping</t>
  </si>
  <si>
    <t>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</si>
</sst>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%"/>
    <numFmt numFmtId="165" formatCode="&quot;$&quot;#,##0.00"/>
    <numFmt numFmtId="166" formatCode="[$£-809]#,##0.00"/>
    <numFmt numFmtId="167" formatCode="#,##0.00\ [$€-40C]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0" xfId="0" applyNumberFormat="1"/>
    <xf numFmtId="0" fontId="0" fillId="5" borderId="1" xfId="0" applyNumberFormat="1" applyFill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5" borderId="4" xfId="0" applyNumberFormat="1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165" fontId="0" fillId="4" borderId="6" xfId="0" applyNumberFormat="1" applyFill="1" applyBorder="1" applyAlignment="1">
      <alignment horizontal="center" vertical="center"/>
    </xf>
    <xf numFmtId="165" fontId="0" fillId="4" borderId="7" xfId="0" applyNumberForma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0" borderId="8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5" fontId="0" fillId="3" borderId="6" xfId="0" applyNumberFormat="1" applyFill="1" applyBorder="1" applyAlignment="1">
      <alignment horizontal="center" vertical="center"/>
    </xf>
    <xf numFmtId="165" fontId="0" fillId="3" borderId="7" xfId="0" applyNumberFormat="1" applyFill="1" applyBorder="1" applyAlignment="1">
      <alignment horizontal="center" vertical="center"/>
    </xf>
    <xf numFmtId="166" fontId="0" fillId="0" borderId="3" xfId="0" applyNumberFormat="1" applyBorder="1" applyAlignment="1">
      <alignment horizontal="center" vertical="center"/>
    </xf>
    <xf numFmtId="166" fontId="0" fillId="0" borderId="2" xfId="0" applyNumberFormat="1" applyBorder="1" applyAlignment="1">
      <alignment horizontal="center" vertical="center"/>
    </xf>
    <xf numFmtId="166" fontId="0" fillId="3" borderId="6" xfId="0" applyNumberFormat="1" applyFill="1" applyBorder="1" applyAlignment="1">
      <alignment horizontal="center" vertical="center"/>
    </xf>
    <xf numFmtId="166" fontId="0" fillId="3" borderId="7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166" fontId="0" fillId="4" borderId="6" xfId="0" applyNumberFormat="1" applyFill="1" applyBorder="1" applyAlignment="1">
      <alignment horizontal="center" vertical="center"/>
    </xf>
    <xf numFmtId="166" fontId="0" fillId="4" borderId="7" xfId="0" applyNumberForma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7" fontId="0" fillId="3" borderId="6" xfId="0" applyNumberFormat="1" applyFill="1" applyBorder="1" applyAlignment="1">
      <alignment horizontal="center" vertical="center"/>
    </xf>
    <xf numFmtId="167" fontId="0" fillId="0" borderId="3" xfId="0" applyNumberFormat="1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167" fontId="0" fillId="3" borderId="7" xfId="0" applyNumberFormat="1" applyFill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7" fontId="0" fillId="4" borderId="6" xfId="0" applyNumberFormat="1" applyFill="1" applyBorder="1" applyAlignment="1">
      <alignment horizontal="center" vertical="center"/>
    </xf>
    <xf numFmtId="167" fontId="0" fillId="4" borderId="7" xfId="0" applyNumberFormat="1" applyFill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 wrapText="1"/>
    </xf>
    <xf numFmtId="0" fontId="0" fillId="0" borderId="0" xfId="0" applyFill="1"/>
    <xf numFmtId="0" fontId="0" fillId="0" borderId="0" xfId="0" applyNumberFormat="1" applyFill="1" applyBorder="1" applyAlignment="1">
      <alignment horizontal="center" vertical="center"/>
    </xf>
    <xf numFmtId="165" fontId="0" fillId="0" borderId="3" xfId="0" applyNumberFormat="1" applyFill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 wrapText="1"/>
    </xf>
    <xf numFmtId="166" fontId="0" fillId="0" borderId="3" xfId="0" applyNumberFormat="1" applyFill="1" applyBorder="1" applyAlignment="1">
      <alignment horizontal="center" vertical="center"/>
    </xf>
    <xf numFmtId="0" fontId="1" fillId="6" borderId="4" xfId="0" applyNumberFormat="1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5" fontId="1" fillId="2" borderId="6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165" fontId="0" fillId="3" borderId="6" xfId="0" applyNumberFormat="1" applyFont="1" applyFill="1" applyBorder="1" applyAlignment="1">
      <alignment horizontal="center" vertical="center"/>
    </xf>
    <xf numFmtId="165" fontId="0" fillId="3" borderId="7" xfId="0" applyNumberFormat="1" applyFont="1" applyFill="1" applyBorder="1" applyAlignment="1">
      <alignment horizontal="center" vertical="center"/>
    </xf>
    <xf numFmtId="167" fontId="0" fillId="0" borderId="3" xfId="0" applyNumberFormat="1" applyFill="1" applyBorder="1" applyAlignment="1">
      <alignment horizontal="center" vertical="center"/>
    </xf>
    <xf numFmtId="166" fontId="1" fillId="2" borderId="6" xfId="0" applyNumberFormat="1" applyFont="1" applyFill="1" applyBorder="1" applyAlignment="1">
      <alignment horizontal="center" vertical="center"/>
    </xf>
    <xf numFmtId="166" fontId="1" fillId="2" borderId="7" xfId="0" applyNumberFormat="1" applyFont="1" applyFill="1" applyBorder="1" applyAlignment="1">
      <alignment horizontal="center" vertical="center"/>
    </xf>
    <xf numFmtId="167" fontId="1" fillId="2" borderId="6" xfId="0" applyNumberFormat="1" applyFont="1" applyFill="1" applyBorder="1" applyAlignment="1">
      <alignment horizontal="center" vertical="center"/>
    </xf>
    <xf numFmtId="167" fontId="1" fillId="2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99"/>
      <color rgb="FFFFCCFF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0"/>
  <sheetViews>
    <sheetView tabSelected="1" workbookViewId="0">
      <selection activeCell="E11" sqref="E11"/>
    </sheetView>
  </sheetViews>
  <sheetFormatPr defaultRowHeight="14.4" x14ac:dyDescent="0.3"/>
  <cols>
    <col min="1" max="1" width="9" customWidth="1"/>
    <col min="2" max="13" width="14.88671875" customWidth="1"/>
    <col min="14" max="17" width="14.21875" customWidth="1"/>
  </cols>
  <sheetData>
    <row r="2" spans="2:13" ht="22.8" customHeight="1" x14ac:dyDescent="0.3">
      <c r="B2" s="29" t="s">
        <v>0</v>
      </c>
    </row>
    <row r="4" spans="2:13" x14ac:dyDescent="0.3">
      <c r="B4" s="6" t="s">
        <v>3</v>
      </c>
      <c r="C4" s="44" t="s">
        <v>4</v>
      </c>
      <c r="E4" s="45"/>
      <c r="F4" s="3"/>
      <c r="G4" s="3"/>
      <c r="H4" s="3"/>
      <c r="I4" s="3"/>
      <c r="J4" s="3"/>
      <c r="K4" s="3"/>
      <c r="L4" s="3"/>
      <c r="M4" s="3"/>
    </row>
    <row r="5" spans="2:13" x14ac:dyDescent="0.3">
      <c r="B5" s="8" t="s">
        <v>5</v>
      </c>
      <c r="C5" s="43" t="s">
        <v>6</v>
      </c>
      <c r="E5" s="3"/>
      <c r="F5" s="3"/>
      <c r="G5" s="3"/>
      <c r="H5" s="3"/>
      <c r="I5" s="3"/>
      <c r="J5" s="3"/>
      <c r="K5" s="3"/>
      <c r="L5" s="3"/>
      <c r="M5" s="3"/>
    </row>
    <row r="6" spans="2:13" ht="15" thickBot="1" x14ac:dyDescent="0.35">
      <c r="B6" s="8" t="s">
        <v>10</v>
      </c>
      <c r="C6" s="43" t="s">
        <v>11</v>
      </c>
      <c r="E6" s="3"/>
      <c r="F6" s="3"/>
      <c r="G6" s="3"/>
      <c r="H6" s="3"/>
      <c r="I6" s="3"/>
      <c r="J6" s="3"/>
      <c r="K6" s="3"/>
      <c r="L6" s="3"/>
      <c r="M6" s="3"/>
    </row>
    <row r="7" spans="2:13" ht="28.8" x14ac:dyDescent="0.3">
      <c r="B7" s="9" t="s">
        <v>18</v>
      </c>
      <c r="C7" s="13" t="s">
        <v>19</v>
      </c>
      <c r="D7" s="7" t="s">
        <v>20</v>
      </c>
      <c r="E7" s="1" t="s">
        <v>21</v>
      </c>
      <c r="F7" s="2" t="s">
        <v>22</v>
      </c>
      <c r="G7" s="13" t="s">
        <v>7</v>
      </c>
      <c r="H7" s="18" t="s">
        <v>23</v>
      </c>
      <c r="I7" s="37" t="s">
        <v>24</v>
      </c>
      <c r="J7" s="41" t="s">
        <v>25</v>
      </c>
      <c r="K7" s="7" t="s">
        <v>9</v>
      </c>
      <c r="L7" s="2" t="s">
        <v>1</v>
      </c>
      <c r="M7" s="13" t="s">
        <v>2</v>
      </c>
    </row>
    <row r="8" spans="2:13" ht="28.2" customHeight="1" x14ac:dyDescent="0.3">
      <c r="B8" s="10" t="s">
        <v>8</v>
      </c>
      <c r="C8" s="14">
        <v>36</v>
      </c>
      <c r="D8" s="12">
        <v>1</v>
      </c>
      <c r="E8" s="4">
        <v>5</v>
      </c>
      <c r="F8" s="17">
        <f>C8+0.5+E8</f>
        <v>41.5</v>
      </c>
      <c r="G8" s="46">
        <v>8.6999999999999993</v>
      </c>
      <c r="H8" s="19">
        <v>0.9</v>
      </c>
      <c r="I8" s="46">
        <f>F8+(F8*H8)</f>
        <v>78.849999999999994</v>
      </c>
      <c r="J8" s="40">
        <f>F8+(F8*H8)+G8</f>
        <v>87.55</v>
      </c>
      <c r="K8" s="16">
        <f>IF(J8&gt;1000,(((J8-1000)*0.02)+47.5+4),IF(J8&gt;50,(((J8-50)*0.05)+4),IF(J8&lt;=50,(J8*0.08))))</f>
        <v>5.8774999999999995</v>
      </c>
      <c r="L8" s="17">
        <f>(J8*0.039)+0.3</f>
        <v>3.7144499999999998</v>
      </c>
      <c r="M8" s="48">
        <f>J8-K8-L8-F8</f>
        <v>36.45805</v>
      </c>
    </row>
    <row r="9" spans="2:13" ht="28.2" customHeight="1" thickBot="1" x14ac:dyDescent="0.35">
      <c r="B9" s="11">
        <v>0.2</v>
      </c>
      <c r="C9" s="15">
        <v>36</v>
      </c>
      <c r="D9" s="12">
        <f>(100/B9)/100</f>
        <v>5</v>
      </c>
      <c r="E9" s="4">
        <v>5</v>
      </c>
      <c r="F9" s="17">
        <f>C9+0.5+E9</f>
        <v>41.5</v>
      </c>
      <c r="G9" s="46">
        <v>8.6999999999999993</v>
      </c>
      <c r="H9" s="19">
        <v>0.9</v>
      </c>
      <c r="I9" s="47">
        <f>F9+(F9*H9)</f>
        <v>78.849999999999994</v>
      </c>
      <c r="J9" s="40">
        <f>F9+(F9*H9)+G9</f>
        <v>87.55</v>
      </c>
      <c r="K9" s="16">
        <f>IF(J9&gt;1000,(((J9-1000)*0.02)+47.5+4),IF(J9&gt;50,(((J9-50)*0.05)+4),IF(J9&lt;=50,(J9*0.08))))</f>
        <v>5.8774999999999995</v>
      </c>
      <c r="L9" s="17">
        <f>(J9*0.039)+0.3</f>
        <v>3.7144499999999998</v>
      </c>
      <c r="M9" s="49">
        <f>J9-K9-L9-F9-(D9*0.5)</f>
        <v>33.95805</v>
      </c>
    </row>
    <row r="10" spans="2:13" x14ac:dyDescent="0.3">
      <c r="G10" s="5"/>
      <c r="J10" s="38"/>
    </row>
    <row r="11" spans="2:13" x14ac:dyDescent="0.3">
      <c r="B11" s="6" t="s">
        <v>3</v>
      </c>
      <c r="C11" s="44" t="s">
        <v>4</v>
      </c>
      <c r="E11" s="3"/>
      <c r="F11" s="3"/>
      <c r="G11" s="3"/>
      <c r="H11" s="3"/>
      <c r="I11" s="3"/>
      <c r="J11" s="39"/>
      <c r="K11" s="3"/>
      <c r="L11" s="3"/>
      <c r="M11" s="3"/>
    </row>
    <row r="12" spans="2:13" x14ac:dyDescent="0.3">
      <c r="B12" s="8" t="s">
        <v>5</v>
      </c>
      <c r="C12" s="43" t="s">
        <v>6</v>
      </c>
      <c r="E12" s="3"/>
      <c r="F12" s="3"/>
      <c r="G12" s="3"/>
      <c r="H12" s="3"/>
      <c r="I12" s="3"/>
      <c r="J12" s="39"/>
      <c r="K12" s="3"/>
      <c r="L12" s="3"/>
      <c r="M12" s="3"/>
    </row>
    <row r="13" spans="2:13" ht="15" thickBot="1" x14ac:dyDescent="0.35">
      <c r="B13" s="8" t="s">
        <v>10</v>
      </c>
      <c r="C13" s="43" t="s">
        <v>12</v>
      </c>
      <c r="E13" s="3"/>
      <c r="F13" s="3"/>
      <c r="G13" s="3"/>
      <c r="H13" s="3"/>
      <c r="I13" s="3"/>
      <c r="J13" s="39"/>
      <c r="K13" s="3"/>
      <c r="L13" s="3"/>
      <c r="M13" s="3"/>
    </row>
    <row r="14" spans="2:13" ht="28.8" x14ac:dyDescent="0.3">
      <c r="B14" s="9" t="s">
        <v>18</v>
      </c>
      <c r="C14" s="13" t="s">
        <v>19</v>
      </c>
      <c r="D14" s="7" t="s">
        <v>20</v>
      </c>
      <c r="E14" s="1" t="s">
        <v>21</v>
      </c>
      <c r="F14" s="2" t="s">
        <v>22</v>
      </c>
      <c r="G14" s="13" t="s">
        <v>7</v>
      </c>
      <c r="H14" s="18" t="s">
        <v>23</v>
      </c>
      <c r="I14" s="37" t="s">
        <v>24</v>
      </c>
      <c r="J14" s="41" t="s">
        <v>25</v>
      </c>
      <c r="K14" s="7" t="s">
        <v>9</v>
      </c>
      <c r="L14" s="2" t="s">
        <v>1</v>
      </c>
      <c r="M14" s="13" t="s">
        <v>2</v>
      </c>
    </row>
    <row r="15" spans="2:13" ht="29.4" customHeight="1" x14ac:dyDescent="0.3">
      <c r="B15" s="10" t="s">
        <v>8</v>
      </c>
      <c r="C15" s="14"/>
      <c r="D15" s="12">
        <v>1</v>
      </c>
      <c r="E15" s="4"/>
      <c r="F15" s="17">
        <f>C15+0.5+E15</f>
        <v>0.5</v>
      </c>
      <c r="G15" s="46"/>
      <c r="H15" s="19">
        <v>0.3</v>
      </c>
      <c r="I15" s="46">
        <f>F15+(F15*H15)</f>
        <v>0.65</v>
      </c>
      <c r="J15" s="40">
        <f>F15+(F15*H15)+G15</f>
        <v>0.65</v>
      </c>
      <c r="K15" s="16">
        <f>IF(J15&gt;1000,(((J15-1000)*0.02)+85.5+6),IF(J15&gt;50,(((J15-50)*0.09)+6),IF(J15&lt;=50,(J15*0.12))))</f>
        <v>7.8E-2</v>
      </c>
      <c r="L15" s="17">
        <f>(J15*0.039)+0.3</f>
        <v>0.32534999999999997</v>
      </c>
      <c r="M15" s="20">
        <f>J15-K15-L15-F15</f>
        <v>-0.25334999999999991</v>
      </c>
    </row>
    <row r="16" spans="2:13" ht="29.4" customHeight="1" thickBot="1" x14ac:dyDescent="0.35">
      <c r="B16" s="11">
        <v>0.2</v>
      </c>
      <c r="C16" s="15"/>
      <c r="D16" s="12">
        <f>(100/B16)/100</f>
        <v>5</v>
      </c>
      <c r="E16" s="4"/>
      <c r="F16" s="17">
        <f>C16+0.5+E16</f>
        <v>0.5</v>
      </c>
      <c r="G16" s="47"/>
      <c r="H16" s="19">
        <v>0.3</v>
      </c>
      <c r="I16" s="47">
        <f>F16+(F16*H16)</f>
        <v>0.65</v>
      </c>
      <c r="J16" s="40">
        <f>F16+(F16*H16)+G16</f>
        <v>0.65</v>
      </c>
      <c r="K16" s="16">
        <f>IF(J16&gt;1000,(((J16-1000)*0.02)+85.5+6),IF(J16&gt;50,(((J16-50)*0.09)+6),IF(J16&lt;=50,(J16*0.12))))</f>
        <v>7.8E-2</v>
      </c>
      <c r="L16" s="17">
        <f>(J16*0.039)+0.3</f>
        <v>0.32534999999999997</v>
      </c>
      <c r="M16" s="21">
        <f>J16-K16-L16-F16-(D16*0.5)</f>
        <v>-2.7533499999999997</v>
      </c>
    </row>
    <row r="17" spans="2:13" x14ac:dyDescent="0.3">
      <c r="J17" s="38"/>
    </row>
    <row r="18" spans="2:13" x14ac:dyDescent="0.3">
      <c r="B18" s="6" t="s">
        <v>3</v>
      </c>
      <c r="C18" s="44" t="s">
        <v>4</v>
      </c>
      <c r="E18" s="3"/>
      <c r="F18" s="3"/>
      <c r="G18" s="3"/>
      <c r="H18" s="3"/>
      <c r="I18" s="3"/>
      <c r="J18" s="39"/>
      <c r="K18" s="3"/>
      <c r="L18" s="3"/>
      <c r="M18" s="3"/>
    </row>
    <row r="19" spans="2:13" x14ac:dyDescent="0.3">
      <c r="B19" s="8" t="s">
        <v>5</v>
      </c>
      <c r="C19" s="43" t="s">
        <v>6</v>
      </c>
      <c r="E19" s="3"/>
      <c r="F19" s="3"/>
      <c r="G19" s="3"/>
      <c r="H19" s="3"/>
      <c r="I19" s="3"/>
      <c r="J19" s="39"/>
      <c r="K19" s="3"/>
      <c r="L19" s="3"/>
      <c r="M19" s="3"/>
    </row>
    <row r="20" spans="2:13" ht="15" thickBot="1" x14ac:dyDescent="0.35">
      <c r="B20" s="8" t="s">
        <v>10</v>
      </c>
      <c r="C20" s="43" t="s">
        <v>13</v>
      </c>
      <c r="E20" s="3"/>
      <c r="F20" s="3"/>
      <c r="G20" s="3"/>
      <c r="H20" s="3"/>
      <c r="I20" s="3"/>
      <c r="J20" s="39"/>
      <c r="K20" s="3"/>
      <c r="L20" s="3"/>
      <c r="M20" s="3"/>
    </row>
    <row r="21" spans="2:13" ht="28.8" x14ac:dyDescent="0.3">
      <c r="B21" s="9" t="s">
        <v>18</v>
      </c>
      <c r="C21" s="13" t="s">
        <v>19</v>
      </c>
      <c r="D21" s="7" t="s">
        <v>20</v>
      </c>
      <c r="E21" s="1" t="s">
        <v>21</v>
      </c>
      <c r="F21" s="2" t="s">
        <v>22</v>
      </c>
      <c r="G21" s="13" t="s">
        <v>7</v>
      </c>
      <c r="H21" s="18" t="s">
        <v>23</v>
      </c>
      <c r="I21" s="37" t="s">
        <v>24</v>
      </c>
      <c r="J21" s="41" t="s">
        <v>25</v>
      </c>
      <c r="K21" s="7" t="s">
        <v>9</v>
      </c>
      <c r="L21" s="2" t="s">
        <v>1</v>
      </c>
      <c r="M21" s="13" t="s">
        <v>2</v>
      </c>
    </row>
    <row r="22" spans="2:13" ht="30" customHeight="1" x14ac:dyDescent="0.3">
      <c r="B22" s="10" t="s">
        <v>8</v>
      </c>
      <c r="C22" s="14"/>
      <c r="D22" s="12">
        <v>1</v>
      </c>
      <c r="E22" s="4"/>
      <c r="F22" s="17">
        <f>C22+0.5+E22</f>
        <v>0.5</v>
      </c>
      <c r="G22" s="46"/>
      <c r="H22" s="19">
        <v>0.3</v>
      </c>
      <c r="I22" s="46">
        <f>F22+(F22*H22)</f>
        <v>0.65</v>
      </c>
      <c r="J22" s="40">
        <f>F22+(F22*H22)+G22</f>
        <v>0.65</v>
      </c>
      <c r="K22" s="16">
        <f>IF(J22&gt;1000,(((J22-1000)*0.02)+47.5+7.5),IF(J22&gt;50,(((J22-50)*0.05)+7.5),IF(J22&lt;=50,(J22*0.15))))</f>
        <v>9.7500000000000003E-2</v>
      </c>
      <c r="L22" s="17">
        <f>(J22*0.039)+0.3</f>
        <v>0.32534999999999997</v>
      </c>
      <c r="M22" s="20">
        <f>J22-K22-L22-F22</f>
        <v>-0.27284999999999998</v>
      </c>
    </row>
    <row r="23" spans="2:13" ht="30" customHeight="1" thickBot="1" x14ac:dyDescent="0.35">
      <c r="B23" s="11">
        <v>0.2</v>
      </c>
      <c r="C23" s="15"/>
      <c r="D23" s="12">
        <f>(100/B23)/100</f>
        <v>5</v>
      </c>
      <c r="E23" s="4"/>
      <c r="F23" s="17">
        <f>C23+0.5+E23</f>
        <v>0.5</v>
      </c>
      <c r="G23" s="47"/>
      <c r="H23" s="19">
        <v>0.3</v>
      </c>
      <c r="I23" s="47">
        <f>F23+(F23*H23)</f>
        <v>0.65</v>
      </c>
      <c r="J23" s="40">
        <f>F23+(F23*H23)+G23</f>
        <v>0.65</v>
      </c>
      <c r="K23" s="16">
        <f>IF(J23&gt;1000,(((J23-1000)*0.02)+47.5+7.5),IF(J23&gt;50,(((J23-50)*0.05)+7.5),IF(J23&lt;=50,(J23*0.15))))</f>
        <v>9.7500000000000003E-2</v>
      </c>
      <c r="L23" s="17">
        <f>(J23*0.039)+0.3</f>
        <v>0.32534999999999997</v>
      </c>
      <c r="M23" s="21">
        <f>J23-K23-L23-F23-(D23*0.5)</f>
        <v>-2.77285</v>
      </c>
    </row>
    <row r="24" spans="2:13" x14ac:dyDescent="0.3">
      <c r="J24" s="38"/>
    </row>
    <row r="25" spans="2:13" x14ac:dyDescent="0.3">
      <c r="B25" s="6" t="s">
        <v>3</v>
      </c>
      <c r="C25" s="44" t="s">
        <v>4</v>
      </c>
      <c r="E25" s="3"/>
      <c r="F25" s="3"/>
      <c r="G25" s="3"/>
      <c r="H25" s="3"/>
      <c r="I25" s="3"/>
      <c r="J25" s="39"/>
      <c r="K25" s="3"/>
      <c r="L25" s="3"/>
      <c r="M25" s="3"/>
    </row>
    <row r="26" spans="2:13" x14ac:dyDescent="0.3">
      <c r="B26" s="8" t="s">
        <v>5</v>
      </c>
      <c r="C26" s="43" t="s">
        <v>6</v>
      </c>
      <c r="E26" s="3"/>
      <c r="F26" s="3"/>
      <c r="G26" s="3"/>
      <c r="H26" s="3"/>
      <c r="I26" s="3"/>
      <c r="J26" s="39"/>
      <c r="K26" s="3"/>
      <c r="L26" s="3"/>
      <c r="M26" s="3"/>
    </row>
    <row r="27" spans="2:13" ht="15" thickBot="1" x14ac:dyDescent="0.35">
      <c r="B27" s="8" t="s">
        <v>10</v>
      </c>
      <c r="C27" s="43" t="s">
        <v>14</v>
      </c>
      <c r="E27" s="3"/>
      <c r="F27" s="3"/>
      <c r="G27" s="3"/>
      <c r="H27" s="3"/>
      <c r="I27" s="3"/>
      <c r="J27" s="39"/>
      <c r="K27" s="3"/>
      <c r="L27" s="3"/>
      <c r="M27" s="3"/>
    </row>
    <row r="28" spans="2:13" ht="28.8" x14ac:dyDescent="0.3">
      <c r="B28" s="9" t="s">
        <v>18</v>
      </c>
      <c r="C28" s="13" t="s">
        <v>19</v>
      </c>
      <c r="D28" s="7" t="s">
        <v>20</v>
      </c>
      <c r="E28" s="1" t="s">
        <v>21</v>
      </c>
      <c r="F28" s="2" t="s">
        <v>22</v>
      </c>
      <c r="G28" s="13" t="s">
        <v>7</v>
      </c>
      <c r="H28" s="18" t="s">
        <v>23</v>
      </c>
      <c r="I28" s="37" t="s">
        <v>24</v>
      </c>
      <c r="J28" s="41" t="s">
        <v>25</v>
      </c>
      <c r="K28" s="7" t="s">
        <v>9</v>
      </c>
      <c r="L28" s="2" t="s">
        <v>1</v>
      </c>
      <c r="M28" s="13" t="s">
        <v>2</v>
      </c>
    </row>
    <row r="29" spans="2:13" ht="29.4" customHeight="1" x14ac:dyDescent="0.3">
      <c r="B29" s="10" t="s">
        <v>8</v>
      </c>
      <c r="C29" s="14"/>
      <c r="D29" s="12">
        <v>1</v>
      </c>
      <c r="E29" s="4"/>
      <c r="F29" s="17">
        <f>C29+0.5+E29</f>
        <v>0.5</v>
      </c>
      <c r="G29" s="46"/>
      <c r="H29" s="19">
        <v>0.3</v>
      </c>
      <c r="I29" s="46">
        <f>F29+(F29*H29)</f>
        <v>0.65</v>
      </c>
      <c r="J29" s="40">
        <f>F29+(F29*H29)+G29</f>
        <v>0.65</v>
      </c>
      <c r="K29" s="16">
        <f>IF(J29&gt;1000,(((J29-1000)*0.02)+47.5+6),IF(J29&gt;50,(((J29-50)*0.06)+6),IF(J29&lt;=50,(J29*0.12))))</f>
        <v>7.8E-2</v>
      </c>
      <c r="L29" s="17">
        <f>(J29*0.039)+0.3</f>
        <v>0.32534999999999997</v>
      </c>
      <c r="M29" s="20">
        <f>J29-K29-L29-F29</f>
        <v>-0.25334999999999991</v>
      </c>
    </row>
    <row r="30" spans="2:13" ht="29.4" customHeight="1" thickBot="1" x14ac:dyDescent="0.35">
      <c r="B30" s="11">
        <v>0.2</v>
      </c>
      <c r="C30" s="15"/>
      <c r="D30" s="12">
        <f>(100/B30)/100</f>
        <v>5</v>
      </c>
      <c r="E30" s="4"/>
      <c r="F30" s="17">
        <f>C30+0.5+E30</f>
        <v>0.5</v>
      </c>
      <c r="G30" s="47"/>
      <c r="H30" s="19">
        <v>0.3</v>
      </c>
      <c r="I30" s="47">
        <f>F30+(F30*H30)</f>
        <v>0.65</v>
      </c>
      <c r="J30" s="40">
        <f>F30+(F30*H30)+G30</f>
        <v>0.65</v>
      </c>
      <c r="K30" s="16">
        <f>IF(J30&gt;1000,(((J30-1000)*0.02)+47.5+6),IF(J30&gt;50,(((J30-50)*0.06)+6),IF(J30&lt;=50,(J30*0.12))))</f>
        <v>7.8E-2</v>
      </c>
      <c r="L30" s="17">
        <f>(J30*0.039)+0.3</f>
        <v>0.32534999999999997</v>
      </c>
      <c r="M30" s="21">
        <f>J30-K30-L30-F30-(D30*0.5)</f>
        <v>-2.7533499999999997</v>
      </c>
    </row>
  </sheetData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3"/>
  <sheetViews>
    <sheetView workbookViewId="0">
      <selection activeCell="D4" sqref="D4"/>
    </sheetView>
  </sheetViews>
  <sheetFormatPr defaultRowHeight="14.4" x14ac:dyDescent="0.3"/>
  <cols>
    <col min="2" max="13" width="15.33203125" customWidth="1"/>
  </cols>
  <sheetData>
    <row r="2" spans="2:13" ht="22.8" customHeight="1" x14ac:dyDescent="0.3">
      <c r="B2" s="29" t="s">
        <v>0</v>
      </c>
    </row>
    <row r="4" spans="2:13" x14ac:dyDescent="0.3">
      <c r="B4" s="6" t="s">
        <v>3</v>
      </c>
      <c r="C4" s="44" t="s">
        <v>15</v>
      </c>
      <c r="E4" s="3"/>
      <c r="F4" s="3"/>
      <c r="G4" s="3"/>
      <c r="H4" s="3"/>
      <c r="I4" s="3"/>
      <c r="J4" s="3"/>
      <c r="K4" s="3"/>
      <c r="L4" s="3"/>
      <c r="M4" s="3"/>
    </row>
    <row r="5" spans="2:13" x14ac:dyDescent="0.3">
      <c r="B5" s="8" t="s">
        <v>5</v>
      </c>
      <c r="C5" s="43" t="s">
        <v>6</v>
      </c>
      <c r="E5" s="3"/>
      <c r="F5" s="3"/>
      <c r="G5" s="3"/>
      <c r="H5" s="3"/>
      <c r="I5" s="3"/>
      <c r="J5" s="3"/>
      <c r="K5" s="3"/>
      <c r="L5" s="3"/>
      <c r="M5" s="3"/>
    </row>
    <row r="6" spans="2:13" ht="15" thickBot="1" x14ac:dyDescent="0.35">
      <c r="B6" s="8" t="s">
        <v>10</v>
      </c>
      <c r="C6" s="43" t="s">
        <v>16</v>
      </c>
      <c r="E6" s="3"/>
      <c r="F6" s="3"/>
      <c r="G6" s="3"/>
      <c r="H6" s="3"/>
      <c r="I6" s="3"/>
      <c r="J6" s="3"/>
      <c r="K6" s="3"/>
      <c r="L6" s="3"/>
      <c r="M6" s="3"/>
    </row>
    <row r="7" spans="2:13" ht="28.8" x14ac:dyDescent="0.3">
      <c r="B7" s="9" t="s">
        <v>18</v>
      </c>
      <c r="C7" s="13" t="s">
        <v>19</v>
      </c>
      <c r="D7" s="7" t="s">
        <v>20</v>
      </c>
      <c r="E7" s="1" t="s">
        <v>21</v>
      </c>
      <c r="F7" s="2" t="s">
        <v>22</v>
      </c>
      <c r="G7" s="13" t="s">
        <v>7</v>
      </c>
      <c r="H7" s="18" t="s">
        <v>23</v>
      </c>
      <c r="I7" s="37" t="s">
        <v>24</v>
      </c>
      <c r="J7" s="41" t="s">
        <v>25</v>
      </c>
      <c r="K7" s="7" t="s">
        <v>9</v>
      </c>
      <c r="L7" s="2" t="s">
        <v>1</v>
      </c>
      <c r="M7" s="13" t="s">
        <v>2</v>
      </c>
    </row>
    <row r="8" spans="2:13" ht="30" customHeight="1" x14ac:dyDescent="0.3">
      <c r="B8" s="10" t="s">
        <v>8</v>
      </c>
      <c r="C8" s="27">
        <v>23</v>
      </c>
      <c r="D8" s="12">
        <v>1</v>
      </c>
      <c r="E8" s="26">
        <v>3.3</v>
      </c>
      <c r="F8" s="23">
        <f>C8+0.5+E8</f>
        <v>26.8</v>
      </c>
      <c r="G8" s="51">
        <v>5.9</v>
      </c>
      <c r="H8" s="19">
        <v>0.85</v>
      </c>
      <c r="I8" s="51">
        <f>F8+(F8*H8)</f>
        <v>49.58</v>
      </c>
      <c r="J8" s="42">
        <f>F8+(F8*H8)+G8</f>
        <v>55.48</v>
      </c>
      <c r="K8" s="22">
        <f>IF(J8&gt;=600,(((J8-600)*0.01)+12.67),IF(J8&gt;=300,(((J8-300)*0.015)+8.17),IF(J8&gt;=200,(((J8-200)*0.02)+6.17),IF(J8&gt;=100,(((J8-100)*0.025)+3.67),IF(J8&gt;=30,(((J8-30)*0.03)+1.57),IF(J8&lt;30,(J8*0.0525)))))))</f>
        <v>2.3344</v>
      </c>
      <c r="L8" s="23">
        <f>(J8*0.039)+0.3</f>
        <v>2.4637199999999999</v>
      </c>
      <c r="M8" s="24">
        <f>J8-K8-L8-F8</f>
        <v>23.881879999999992</v>
      </c>
    </row>
    <row r="9" spans="2:13" ht="30" customHeight="1" thickBot="1" x14ac:dyDescent="0.35">
      <c r="B9" s="11">
        <v>0.2</v>
      </c>
      <c r="C9" s="28">
        <v>23</v>
      </c>
      <c r="D9" s="12">
        <f>(100/B9)/100</f>
        <v>5</v>
      </c>
      <c r="E9" s="26">
        <v>3.3</v>
      </c>
      <c r="F9" s="23">
        <f>C9+0.5+E9</f>
        <v>26.8</v>
      </c>
      <c r="G9" s="52">
        <v>5.9</v>
      </c>
      <c r="H9" s="19">
        <v>0.85</v>
      </c>
      <c r="I9" s="52">
        <f>F9+(F9*H9)</f>
        <v>49.58</v>
      </c>
      <c r="J9" s="42">
        <f>F9+(F9*H9)+G9</f>
        <v>55.48</v>
      </c>
      <c r="K9" s="22">
        <f>IF(J9&gt;=600,(((J9-600)*0.01)+12.67),IF(J9&gt;=300,(((J9-300)*0.015)+8.17),IF(J9&gt;=200,(((J9-200)*0.02)+6.17),IF(J9&gt;=100,(((J9-100)*0.025)+3.67),IF(J9&gt;=30,(((J9-30)*0.03)+1.57),IF(J9&lt;30,(J9*0.0525)))))))</f>
        <v>2.3344</v>
      </c>
      <c r="L9" s="23">
        <f>(J9*0.039)+0.3</f>
        <v>2.4637199999999999</v>
      </c>
      <c r="M9" s="25">
        <f>J9-K9-L9-F9-(D9*0.4)</f>
        <v>21.881879999999992</v>
      </c>
    </row>
    <row r="10" spans="2:13" x14ac:dyDescent="0.3">
      <c r="G10" s="5"/>
    </row>
    <row r="11" spans="2:13" x14ac:dyDescent="0.3">
      <c r="B11" s="6" t="s">
        <v>3</v>
      </c>
      <c r="C11" s="44" t="s">
        <v>15</v>
      </c>
      <c r="E11" s="3"/>
      <c r="F11" s="3"/>
      <c r="G11" s="3"/>
      <c r="H11" s="3"/>
      <c r="I11" s="3"/>
      <c r="J11" s="3"/>
      <c r="K11" s="3"/>
      <c r="L11" s="3"/>
      <c r="M11" s="3"/>
    </row>
    <row r="12" spans="2:13" x14ac:dyDescent="0.3">
      <c r="B12" s="8" t="s">
        <v>5</v>
      </c>
      <c r="C12" s="43" t="s">
        <v>6</v>
      </c>
      <c r="E12" s="3"/>
      <c r="F12" s="3"/>
      <c r="G12" s="3"/>
      <c r="H12" s="3"/>
      <c r="I12" s="3"/>
      <c r="J12" s="3"/>
      <c r="K12" s="3"/>
      <c r="L12" s="3"/>
      <c r="M12" s="3"/>
    </row>
    <row r="13" spans="2:13" ht="15" thickBot="1" x14ac:dyDescent="0.35">
      <c r="B13" s="8" t="s">
        <v>10</v>
      </c>
      <c r="C13" s="43" t="s">
        <v>17</v>
      </c>
      <c r="E13" s="3"/>
      <c r="F13" s="3"/>
      <c r="G13" s="3"/>
      <c r="H13" s="3"/>
      <c r="I13" s="3"/>
      <c r="J13" s="3"/>
      <c r="K13" s="3"/>
      <c r="L13" s="3"/>
      <c r="M13" s="3"/>
    </row>
    <row r="14" spans="2:13" ht="28.8" x14ac:dyDescent="0.3">
      <c r="B14" s="9" t="s">
        <v>18</v>
      </c>
      <c r="C14" s="13" t="s">
        <v>19</v>
      </c>
      <c r="D14" s="7" t="s">
        <v>20</v>
      </c>
      <c r="E14" s="1" t="s">
        <v>21</v>
      </c>
      <c r="F14" s="2" t="s">
        <v>22</v>
      </c>
      <c r="G14" s="13" t="s">
        <v>7</v>
      </c>
      <c r="H14" s="18" t="s">
        <v>23</v>
      </c>
      <c r="I14" s="37" t="s">
        <v>24</v>
      </c>
      <c r="J14" s="41" t="s">
        <v>25</v>
      </c>
      <c r="K14" s="7" t="s">
        <v>9</v>
      </c>
      <c r="L14" s="2" t="s">
        <v>1</v>
      </c>
      <c r="M14" s="13" t="s">
        <v>2</v>
      </c>
    </row>
    <row r="15" spans="2:13" ht="30" customHeight="1" x14ac:dyDescent="0.3">
      <c r="B15" s="10" t="s">
        <v>8</v>
      </c>
      <c r="C15" s="27"/>
      <c r="D15" s="12">
        <v>1</v>
      </c>
      <c r="E15" s="26"/>
      <c r="F15" s="23">
        <f>C15+0.5+E15</f>
        <v>0.5</v>
      </c>
      <c r="G15" s="51"/>
      <c r="H15" s="19">
        <v>0.3</v>
      </c>
      <c r="I15" s="51">
        <f>F15+(F15*H15)</f>
        <v>0.65</v>
      </c>
      <c r="J15" s="42">
        <f>F15+(F15*H15)+G15</f>
        <v>0.65</v>
      </c>
      <c r="K15" s="22">
        <f>(J15*0.09)</f>
        <v>5.8499999999999996E-2</v>
      </c>
      <c r="L15" s="23">
        <f>(J15*0.039)+0.3</f>
        <v>0.32534999999999997</v>
      </c>
      <c r="M15" s="24">
        <f>J15-K15-L15-F15</f>
        <v>-0.23384999999999995</v>
      </c>
    </row>
    <row r="16" spans="2:13" ht="30" customHeight="1" thickBot="1" x14ac:dyDescent="0.35">
      <c r="B16" s="11">
        <v>0.2</v>
      </c>
      <c r="C16" s="28"/>
      <c r="D16" s="12">
        <f>(100/B16)/100</f>
        <v>5</v>
      </c>
      <c r="E16" s="26"/>
      <c r="F16" s="23">
        <f>C16+0.5+E16</f>
        <v>0.5</v>
      </c>
      <c r="G16" s="52"/>
      <c r="H16" s="19">
        <v>0.3</v>
      </c>
      <c r="I16" s="52">
        <f>F16+(F16*H16)</f>
        <v>0.65</v>
      </c>
      <c r="J16" s="42">
        <f>F16+(F16*H16)+G16</f>
        <v>0.65</v>
      </c>
      <c r="K16" s="22">
        <f>(J16*0.09)</f>
        <v>5.8499999999999996E-2</v>
      </c>
      <c r="L16" s="23">
        <f>(J16*0.039)+0.3</f>
        <v>0.32534999999999997</v>
      </c>
      <c r="M16" s="25">
        <f>J16-K16-L16-F16-(D16*0.4)</f>
        <v>-2.2338499999999999</v>
      </c>
    </row>
    <row r="18" spans="2:13" x14ac:dyDescent="0.3">
      <c r="B18" s="6" t="s">
        <v>3</v>
      </c>
      <c r="C18" s="44" t="s">
        <v>15</v>
      </c>
      <c r="E18" s="3"/>
      <c r="F18" s="3"/>
      <c r="G18" s="3"/>
      <c r="H18" s="3"/>
      <c r="I18" s="3"/>
      <c r="J18" s="3"/>
      <c r="K18" s="3"/>
      <c r="L18" s="3"/>
      <c r="M18" s="3"/>
    </row>
    <row r="19" spans="2:13" x14ac:dyDescent="0.3">
      <c r="B19" s="8" t="s">
        <v>5</v>
      </c>
      <c r="C19" s="43" t="s">
        <v>6</v>
      </c>
      <c r="E19" s="3"/>
      <c r="F19" s="3"/>
      <c r="G19" s="3"/>
      <c r="H19" s="3"/>
      <c r="I19" s="3"/>
      <c r="J19" s="3"/>
      <c r="K19" s="3"/>
      <c r="L19" s="3"/>
      <c r="M19" s="3"/>
    </row>
    <row r="20" spans="2:13" ht="15" thickBot="1" x14ac:dyDescent="0.35">
      <c r="B20" s="8" t="s">
        <v>10</v>
      </c>
      <c r="C20" s="43" t="s">
        <v>14</v>
      </c>
      <c r="E20" s="3"/>
      <c r="F20" s="3"/>
      <c r="G20" s="3"/>
      <c r="H20" s="3"/>
      <c r="I20" s="3"/>
      <c r="J20" s="3"/>
      <c r="K20" s="3"/>
      <c r="L20" s="3"/>
      <c r="M20" s="3"/>
    </row>
    <row r="21" spans="2:13" ht="28.8" x14ac:dyDescent="0.3">
      <c r="B21" s="9" t="s">
        <v>18</v>
      </c>
      <c r="C21" s="13" t="s">
        <v>19</v>
      </c>
      <c r="D21" s="7" t="s">
        <v>20</v>
      </c>
      <c r="E21" s="1" t="s">
        <v>21</v>
      </c>
      <c r="F21" s="2" t="s">
        <v>22</v>
      </c>
      <c r="G21" s="13" t="s">
        <v>7</v>
      </c>
      <c r="H21" s="18" t="s">
        <v>23</v>
      </c>
      <c r="I21" s="37" t="s">
        <v>24</v>
      </c>
      <c r="J21" s="41" t="s">
        <v>25</v>
      </c>
      <c r="K21" s="7" t="s">
        <v>9</v>
      </c>
      <c r="L21" s="2" t="s">
        <v>1</v>
      </c>
      <c r="M21" s="13" t="s">
        <v>2</v>
      </c>
    </row>
    <row r="22" spans="2:13" ht="29.4" customHeight="1" x14ac:dyDescent="0.3">
      <c r="B22" s="10" t="s">
        <v>8</v>
      </c>
      <c r="C22" s="27"/>
      <c r="D22" s="12">
        <v>1</v>
      </c>
      <c r="E22" s="26"/>
      <c r="F22" s="23">
        <f>C22+0.5+E22</f>
        <v>0.5</v>
      </c>
      <c r="G22" s="51"/>
      <c r="H22" s="19">
        <v>0.3</v>
      </c>
      <c r="I22" s="51">
        <f>F22+(F22*H22)</f>
        <v>0.65</v>
      </c>
      <c r="J22" s="42">
        <f>F22+(F22*H22)+G22</f>
        <v>0.65</v>
      </c>
      <c r="K22" s="22">
        <f>IF(J22&gt;=600,(((J22-600)*0.02)+32.45+4.95),IF(J22&gt;=50,(((J22-50)*0.06)+4.95),IF(J22&lt;50,(J22*0.1))))</f>
        <v>6.5000000000000002E-2</v>
      </c>
      <c r="L22" s="23">
        <f>(J22*0.039)+0.3</f>
        <v>0.32534999999999997</v>
      </c>
      <c r="M22" s="24">
        <f>J22-K22-L22-F22</f>
        <v>-0.24035000000000001</v>
      </c>
    </row>
    <row r="23" spans="2:13" ht="29.4" customHeight="1" thickBot="1" x14ac:dyDescent="0.35">
      <c r="B23" s="11">
        <v>0.2</v>
      </c>
      <c r="C23" s="28"/>
      <c r="D23" s="12">
        <f>(100/B23)/100</f>
        <v>5</v>
      </c>
      <c r="E23" s="26"/>
      <c r="F23" s="23">
        <f>C23+0.5+E23</f>
        <v>0.5</v>
      </c>
      <c r="G23" s="52"/>
      <c r="H23" s="19">
        <v>0.3</v>
      </c>
      <c r="I23" s="52">
        <f>F23+(F23*H23)</f>
        <v>0.65</v>
      </c>
      <c r="J23" s="42">
        <f>F23+(F23*H23)+G23</f>
        <v>0.65</v>
      </c>
      <c r="K23" s="22">
        <f>IF(J23&gt;600,(((J23-600)*0.02)+32.45+4.95),IF(J23&gt;50,(((J23-50)*0.06)+4.95),IF(J23&lt;50,(J23*0.1))))</f>
        <v>6.5000000000000002E-2</v>
      </c>
      <c r="L23" s="23">
        <f>(J23*0.039)+0.3</f>
        <v>0.32534999999999997</v>
      </c>
      <c r="M23" s="25">
        <f>J23-K23-L23-F23-(D23*0.4)</f>
        <v>-2.2403499999999998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6"/>
  <sheetViews>
    <sheetView workbookViewId="0">
      <selection activeCell="H10" sqref="H10"/>
    </sheetView>
  </sheetViews>
  <sheetFormatPr defaultRowHeight="14.4" x14ac:dyDescent="0.3"/>
  <cols>
    <col min="2" max="13" width="15.33203125" customWidth="1"/>
  </cols>
  <sheetData>
    <row r="2" spans="2:13" ht="22.8" customHeight="1" x14ac:dyDescent="0.3">
      <c r="B2" s="29" t="s">
        <v>0</v>
      </c>
    </row>
    <row r="3" spans="2:13" ht="13.8" customHeight="1" x14ac:dyDescent="0.3">
      <c r="B3" s="29"/>
    </row>
    <row r="4" spans="2:13" x14ac:dyDescent="0.3">
      <c r="B4" s="6" t="s">
        <v>3</v>
      </c>
      <c r="C4" s="44" t="s">
        <v>26</v>
      </c>
      <c r="E4" s="3"/>
      <c r="F4" s="3"/>
      <c r="G4" s="3"/>
      <c r="H4" s="3"/>
      <c r="I4" s="3"/>
      <c r="J4" s="3"/>
      <c r="K4" s="3"/>
      <c r="L4" s="3"/>
      <c r="M4" s="3"/>
    </row>
    <row r="5" spans="2:13" x14ac:dyDescent="0.3">
      <c r="B5" s="8" t="s">
        <v>5</v>
      </c>
      <c r="C5" s="43" t="s">
        <v>6</v>
      </c>
      <c r="E5" s="3"/>
      <c r="F5" s="3"/>
      <c r="G5" s="3"/>
      <c r="H5" s="3"/>
      <c r="I5" s="3"/>
      <c r="J5" s="3"/>
      <c r="K5" s="3"/>
      <c r="L5" s="3"/>
      <c r="M5" s="3"/>
    </row>
    <row r="6" spans="2:13" ht="15" thickBot="1" x14ac:dyDescent="0.35">
      <c r="B6" s="8" t="s">
        <v>10</v>
      </c>
      <c r="C6" s="43" t="s">
        <v>14</v>
      </c>
      <c r="E6" s="3"/>
      <c r="F6" s="3"/>
      <c r="G6" s="3"/>
      <c r="H6" s="3"/>
      <c r="I6" s="3"/>
      <c r="J6" s="3"/>
      <c r="K6" s="3"/>
      <c r="L6" s="3"/>
      <c r="M6" s="3"/>
    </row>
    <row r="7" spans="2:13" ht="28.8" x14ac:dyDescent="0.3">
      <c r="B7" s="9" t="s">
        <v>18</v>
      </c>
      <c r="C7" s="13" t="s">
        <v>19</v>
      </c>
      <c r="D7" s="7" t="s">
        <v>20</v>
      </c>
      <c r="E7" s="1" t="s">
        <v>21</v>
      </c>
      <c r="F7" s="2" t="s">
        <v>22</v>
      </c>
      <c r="G7" s="13" t="s">
        <v>7</v>
      </c>
      <c r="H7" s="18" t="s">
        <v>23</v>
      </c>
      <c r="I7" s="37" t="s">
        <v>24</v>
      </c>
      <c r="J7" s="41" t="s">
        <v>25</v>
      </c>
      <c r="K7" s="7" t="s">
        <v>9</v>
      </c>
      <c r="L7" s="2" t="s">
        <v>1</v>
      </c>
      <c r="M7" s="13" t="s">
        <v>2</v>
      </c>
    </row>
    <row r="8" spans="2:13" ht="28.2" customHeight="1" x14ac:dyDescent="0.3">
      <c r="B8" s="10" t="s">
        <v>8</v>
      </c>
      <c r="C8" s="35">
        <v>27.2</v>
      </c>
      <c r="D8" s="12">
        <v>1</v>
      </c>
      <c r="E8" s="34">
        <v>3.8</v>
      </c>
      <c r="F8" s="32">
        <f>C8+0.35+E8</f>
        <v>31.35</v>
      </c>
      <c r="G8" s="53">
        <v>9.9</v>
      </c>
      <c r="H8" s="19">
        <v>0.9</v>
      </c>
      <c r="I8" s="53">
        <f>F8+(F8*H8)</f>
        <v>59.565000000000005</v>
      </c>
      <c r="J8" s="50">
        <f>F8+(F8*H8)+G8</f>
        <v>69.465000000000003</v>
      </c>
      <c r="K8" s="31">
        <f>IF(J8&gt;500,(((J8-500)*0.035)+34), IF(J8&gt;50,(((J8-50)*0.065)+4.75), IF(J8&lt;=50,(J8*0.095))))</f>
        <v>6.015225</v>
      </c>
      <c r="L8" s="32">
        <f>(J8*0.039)+0.3</f>
        <v>3.0091350000000001</v>
      </c>
      <c r="M8" s="30">
        <f>J8-K8-L8-F8</f>
        <v>29.09064</v>
      </c>
    </row>
    <row r="9" spans="2:13" ht="28.2" customHeight="1" thickBot="1" x14ac:dyDescent="0.35">
      <c r="B9" s="11">
        <v>0.2</v>
      </c>
      <c r="C9" s="36">
        <v>27.2</v>
      </c>
      <c r="D9" s="12">
        <v>10</v>
      </c>
      <c r="E9" s="34">
        <v>3.8</v>
      </c>
      <c r="F9" s="32">
        <f>C9+0.35+E9</f>
        <v>31.35</v>
      </c>
      <c r="G9" s="54">
        <v>9.9</v>
      </c>
      <c r="H9" s="19">
        <v>0.9</v>
      </c>
      <c r="I9" s="54">
        <f>F9+(F9*H9)</f>
        <v>59.565000000000005</v>
      </c>
      <c r="J9" s="50">
        <f>F9+(F9*H9)+G9</f>
        <v>69.465000000000003</v>
      </c>
      <c r="K9" s="31">
        <f>IF(J9&gt;500,(((J9-500)*0.035)+34), IF(J9&gt;50,(((J9-50)*0.065)+4.75), IF(J9&lt;=50,(J9*0.095))))</f>
        <v>6.015225</v>
      </c>
      <c r="L9" s="32">
        <f>(J9*0.039)+0.3</f>
        <v>3.0091350000000001</v>
      </c>
      <c r="M9" s="33">
        <f>J9-K9-L9-F9-(D9*0.35)</f>
        <v>25.59064</v>
      </c>
    </row>
    <row r="11" spans="2:13" ht="16.2" customHeight="1" x14ac:dyDescent="0.3">
      <c r="B11" s="6" t="s">
        <v>3</v>
      </c>
      <c r="C11" s="44" t="s">
        <v>26</v>
      </c>
      <c r="E11" s="3"/>
      <c r="F11" s="3"/>
      <c r="G11" s="3"/>
      <c r="H11" s="3"/>
      <c r="I11" s="3"/>
      <c r="J11" s="3"/>
      <c r="K11" s="3"/>
      <c r="L11" s="3"/>
      <c r="M11" s="3"/>
    </row>
    <row r="12" spans="2:13" ht="16.2" customHeight="1" x14ac:dyDescent="0.3">
      <c r="B12" s="8" t="s">
        <v>5</v>
      </c>
      <c r="C12" s="43" t="s">
        <v>6</v>
      </c>
      <c r="E12" s="3"/>
      <c r="F12" s="3"/>
      <c r="G12" s="3"/>
      <c r="H12" s="3"/>
      <c r="I12" s="3"/>
      <c r="J12" s="3"/>
      <c r="K12" s="3"/>
      <c r="L12" s="3"/>
      <c r="M12" s="3"/>
    </row>
    <row r="13" spans="2:13" ht="16.2" customHeight="1" thickBot="1" x14ac:dyDescent="0.35">
      <c r="B13" s="8" t="s">
        <v>10</v>
      </c>
      <c r="C13" s="43" t="s">
        <v>17</v>
      </c>
      <c r="E13" s="3"/>
      <c r="F13" s="3"/>
      <c r="G13" s="3"/>
      <c r="H13" s="3"/>
      <c r="I13" s="3"/>
      <c r="J13" s="3"/>
      <c r="K13" s="3"/>
      <c r="L13" s="3"/>
      <c r="M13" s="3"/>
    </row>
    <row r="14" spans="2:13" ht="28.8" x14ac:dyDescent="0.3">
      <c r="B14" s="9" t="s">
        <v>18</v>
      </c>
      <c r="C14" s="13" t="s">
        <v>19</v>
      </c>
      <c r="D14" s="7" t="s">
        <v>20</v>
      </c>
      <c r="E14" s="1" t="s">
        <v>21</v>
      </c>
      <c r="F14" s="2" t="s">
        <v>22</v>
      </c>
      <c r="G14" s="13" t="s">
        <v>7</v>
      </c>
      <c r="H14" s="18" t="s">
        <v>23</v>
      </c>
      <c r="I14" s="37" t="s">
        <v>24</v>
      </c>
      <c r="J14" s="41" t="s">
        <v>25</v>
      </c>
      <c r="K14" s="7" t="s">
        <v>9</v>
      </c>
      <c r="L14" s="2" t="s">
        <v>1</v>
      </c>
      <c r="M14" s="13" t="s">
        <v>2</v>
      </c>
    </row>
    <row r="15" spans="2:13" ht="28.2" customHeight="1" x14ac:dyDescent="0.3">
      <c r="B15" s="10" t="s">
        <v>8</v>
      </c>
      <c r="C15" s="35"/>
      <c r="D15" s="12">
        <v>1</v>
      </c>
      <c r="E15" s="34"/>
      <c r="F15" s="32">
        <f>C15+0.35+E15</f>
        <v>0.35</v>
      </c>
      <c r="G15" s="53"/>
      <c r="H15" s="19">
        <v>0.28999999999999998</v>
      </c>
      <c r="I15" s="53">
        <f>F15+(F15*H15)</f>
        <v>0.45149999999999996</v>
      </c>
      <c r="J15" s="50">
        <f>F15+(F15*H15)+G15</f>
        <v>0.45149999999999996</v>
      </c>
      <c r="K15" s="31">
        <f>(J15*0.095)</f>
        <v>4.2892499999999993E-2</v>
      </c>
      <c r="L15" s="32">
        <f>(J15*0.039)+0.3</f>
        <v>0.31760849999999996</v>
      </c>
      <c r="M15" s="30">
        <f>J15-K15-L15-F15</f>
        <v>-0.25900099999999998</v>
      </c>
    </row>
    <row r="16" spans="2:13" ht="28.2" customHeight="1" thickBot="1" x14ac:dyDescent="0.35">
      <c r="B16" s="11">
        <v>0.2</v>
      </c>
      <c r="C16" s="36"/>
      <c r="D16" s="12">
        <f>(100/B16)/100</f>
        <v>5</v>
      </c>
      <c r="E16" s="34"/>
      <c r="F16" s="32">
        <f>C16+0.35+E16</f>
        <v>0.35</v>
      </c>
      <c r="G16" s="54"/>
      <c r="H16" s="19">
        <v>0.28999999999999998</v>
      </c>
      <c r="I16" s="54">
        <f>F16+(F16*H16)</f>
        <v>0.45149999999999996</v>
      </c>
      <c r="J16" s="50">
        <f>F16+(F16*H16)+G16</f>
        <v>0.45149999999999996</v>
      </c>
      <c r="K16" s="31">
        <f>(J16*0.095)</f>
        <v>4.2892499999999993E-2</v>
      </c>
      <c r="L16" s="32">
        <f>(J16*0.039)+0.3</f>
        <v>0.31760849999999996</v>
      </c>
      <c r="M16" s="33">
        <f>J16-K16-L16-F16-(D16*0.35)</f>
        <v>-2.009001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Calcul US</vt:lpstr>
      <vt:lpstr>Calcul UK</vt:lpstr>
      <vt:lpstr>Calcul FR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</dc:creator>
  <cp:lastModifiedBy>Jo</cp:lastModifiedBy>
  <dcterms:created xsi:type="dcterms:W3CDTF">2010-12-16T08:05:07Z</dcterms:created>
  <dcterms:modified xsi:type="dcterms:W3CDTF">2011-01-19T12:51:02Z</dcterms:modified>
</cp:coreProperties>
</file>